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mamadorapt-my.sharepoint.com/personal/mafalda_caiada_cm-amadora_pt/Documents/MCaiada/DHR - MAFAS/Arrendamento Acessível/Rendas_ArrendamentoAcessível/FolhaCalculo/"/>
    </mc:Choice>
  </mc:AlternateContent>
  <xr:revisionPtr revIDLastSave="5" documentId="8_{01B70605-4BD1-4F40-AD69-6BF3144A96FE}" xr6:coauthVersionLast="47" xr6:coauthVersionMax="47" xr10:uidLastSave="{090392ED-BE98-48AB-9777-45E499B0480B}"/>
  <workbookProtection workbookAlgorithmName="SHA-512" workbookHashValue="8dutKrzKpBBTAwJ9BV7CXfFh+O/lPvpRL8M68KLJ5evuQaSvSjISnHYvmoMcpuO35WRz7BjBHox7SMRnEkL4yQ==" workbookSaltValue="XlRNBjqf/hSrzJH2XXe1Lw==" workbookSpinCount="100000" lockStructure="1"/>
  <bookViews>
    <workbookView xWindow="-120" yWindow="-120" windowWidth="29040" windowHeight="15840" xr2:uid="{00000000-000D-0000-FFFF-FFFF00000000}"/>
  </bookViews>
  <sheets>
    <sheet name="01_arrendamento_acessível" sheetId="1" r:id="rId1"/>
    <sheet name="02_quadro_anexos" sheetId="2" state="hidden" r:id="rId2"/>
  </sheets>
  <definedNames>
    <definedName name="_xlnm.Print_Area" localSheetId="0">'01_arrendamento_acessível'!$B$2:$J$39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F4" i="2"/>
  <c r="E12" i="1"/>
  <c r="F12" i="1" s="1"/>
  <c r="E11" i="1"/>
  <c r="F11" i="1" s="1"/>
  <c r="E16" i="1" l="1"/>
  <c r="F16" i="1" s="1"/>
  <c r="E18" i="1" s="1"/>
  <c r="B37" i="1" s="1"/>
  <c r="E22" i="1"/>
  <c r="I28" i="1"/>
  <c r="I30" i="1" s="1"/>
  <c r="B38" i="1" s="1"/>
  <c r="B15" i="2" l="1"/>
  <c r="B14" i="2"/>
  <c r="H20" i="1"/>
  <c r="H32" i="1"/>
  <c r="F34" i="1" l="1"/>
  <c r="H36" i="1" s="1"/>
  <c r="B16" i="2" l="1"/>
  <c r="B39" i="1"/>
</calcChain>
</file>

<file path=xl/sharedStrings.xml><?xml version="1.0" encoding="utf-8"?>
<sst xmlns="http://schemas.openxmlformats.org/spreadsheetml/2006/main" count="89" uniqueCount="67">
  <si>
    <t>Primeira utilização</t>
  </si>
  <si>
    <t>Bom</t>
  </si>
  <si>
    <t>Satisfatório</t>
  </si>
  <si>
    <t>Estado de conservação</t>
  </si>
  <si>
    <t>Sim</t>
  </si>
  <si>
    <t>Não</t>
  </si>
  <si>
    <t>Sem piscina</t>
  </si>
  <si>
    <t>Piscina individual</t>
  </si>
  <si>
    <t>Piscina coletiva</t>
  </si>
  <si>
    <t>Freguesia das Águas Livres</t>
  </si>
  <si>
    <t>Freguesia de Alfragide</t>
  </si>
  <si>
    <t>Freguesia da Encosta do Sol</t>
  </si>
  <si>
    <t>Freguesia da Falagueira-Venda Nova</t>
  </si>
  <si>
    <t>Freguesia da Mina de Água</t>
  </si>
  <si>
    <t>Freguesia da Venteira</t>
  </si>
  <si>
    <t>N/A</t>
  </si>
  <si>
    <t>HABITAÇÃO A QUE SE CANDIDATA</t>
  </si>
  <si>
    <t>valor_mensal</t>
  </si>
  <si>
    <t>habitação</t>
  </si>
  <si>
    <t>respostas_binárias</t>
  </si>
  <si>
    <t>freguesias</t>
  </si>
  <si>
    <t>TAXA DE ESFORÇO</t>
  </si>
  <si>
    <t>agregado_familiar</t>
  </si>
  <si>
    <t>rendimento_maximo</t>
  </si>
  <si>
    <t>T2</t>
  </si>
  <si>
    <t>T3</t>
  </si>
  <si>
    <t>T4</t>
  </si>
  <si>
    <t>T5</t>
  </si>
  <si>
    <t>T6</t>
  </si>
  <si>
    <t>n_pessoas</t>
  </si>
  <si>
    <t>tipologia</t>
  </si>
  <si>
    <t>nacionalidade</t>
  </si>
  <si>
    <t>Portuguesa</t>
  </si>
  <si>
    <t>Outra</t>
  </si>
  <si>
    <t>T1</t>
  </si>
  <si>
    <t>TIPOLOGIA</t>
  </si>
  <si>
    <t>Avenida dos Cravos Vermelhos, n.º 10 - C/V D (Águas Livres)</t>
  </si>
  <si>
    <t>Rua João de Castro, n.º 13 - 1º Esq.º (Águas Livres)</t>
  </si>
  <si>
    <t>AGREGADO HABITACIONAL</t>
  </si>
  <si>
    <t>RENDIMENTO ANUAL DO AGREGADO HABITACIONAL</t>
  </si>
  <si>
    <t>ou da existência de laços familiares)</t>
  </si>
  <si>
    <t>CANDIDATURA ELEGÍVEL</t>
  </si>
  <si>
    <t>(Lei n.º 81/2014 de 19 de dezembro)</t>
  </si>
  <si>
    <t>tipologia mínima</t>
  </si>
  <si>
    <t>tipologia máxima</t>
  </si>
  <si>
    <t>T0</t>
  </si>
  <si>
    <t>MÍNIMA</t>
  </si>
  <si>
    <t>MÁXIMA</t>
  </si>
  <si>
    <t>VERIFICA A TIPOLOGIA SEGUNDO O AGREGADO HABITACIONAL</t>
  </si>
  <si>
    <t>&gt; T4</t>
  </si>
  <si>
    <t>7 ou mais</t>
  </si>
  <si>
    <t>CUMPRE A TIPOLOGIA</t>
  </si>
  <si>
    <t>VALOR DA RENDA</t>
  </si>
  <si>
    <t>x</t>
  </si>
  <si>
    <t>CUMPRE O LIMITE DA TAXA DE ESFORÇO</t>
  </si>
  <si>
    <t>os membros do agregado habitacional)</t>
  </si>
  <si>
    <t>LIMITE MÁXIMO DE RENDIMENTOS PARA ELEGILIBILIDADE AO PROGRAMA</t>
  </si>
  <si>
    <t>(art.º 24.º do Regulamento, que remete para o art.º 10.º, do DL n.º 68/2019, 22/05)</t>
  </si>
  <si>
    <t>CUMPRE O LIMITE MÁXIMO DE RENDIMENTOS</t>
  </si>
  <si>
    <t>(n.º 3, do art.º 4.º do Regulamento, que remete para Quadro I, do Anexo, a que se refere o art.º 2.º, da Portaria n.º 175/2019, de 06/06)</t>
  </si>
  <si>
    <t>(n.º 4, do art.º 4.º do Regulamento, que remete para Quadro I, do Anexo, a que se refere o art.º 2.º, da Portaria n.º 175/2019, de 06/06)</t>
  </si>
  <si>
    <t xml:space="preserve">(corresponde à soma dos rendimentos constantes da nota de liquidação da última declaração do IRS, relativamente a todos </t>
  </si>
  <si>
    <t>(valor em percentagem resultante da relação ao valor da renda mensal e o valor da soma dos rendimentos mensais ilíquidos)</t>
  </si>
  <si>
    <t>(art.º 7.º, do Regulamento, que remete para o Quadro I, do Anexo, a que se refere o art.º 2.º, da Portaria n.º 175/2019, de 06/06)</t>
  </si>
  <si>
    <t>RENDIMENTO MÉDIO MENSAL DO AGREGADO HAB.</t>
  </si>
  <si>
    <t>(corresponde ao número de pessoas que integra uma candidatura a alojamento independentemente da prévia residência comum</t>
  </si>
  <si>
    <r>
      <t xml:space="preserve">PROGRAMA DE ARRENDAMENTO ACESSÍVEL
– </t>
    </r>
    <r>
      <rPr>
        <b/>
        <i/>
        <sz val="14"/>
        <color theme="1"/>
        <rFont val="Calibri"/>
        <family val="2"/>
        <scheme val="minor"/>
      </rPr>
      <t>SIMULADOR</t>
    </r>
    <r>
      <rPr>
        <b/>
        <sz val="14"/>
        <color theme="1"/>
        <rFont val="Calibri"/>
        <family val="2"/>
        <scheme val="minor"/>
      </rPr>
      <t xml:space="preserve"> –
</t>
    </r>
    <r>
      <rPr>
        <b/>
        <i/>
        <sz val="10"/>
        <color rgb="FFFF0000"/>
        <rFont val="Calibri"/>
        <family val="2"/>
        <scheme val="minor"/>
      </rPr>
      <t>Para fazer a simulação, é necessário descarregar o ficheiro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</si>
</sst>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/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2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9" xfId="0" applyFont="1" applyFill="1" applyBorder="1" applyAlignment="1" applyProtection="1">
      <alignment horizontal="left" vertical="top"/>
      <protection hidden="1"/>
    </xf>
    <xf numFmtId="0" fontId="0" fillId="2" borderId="0" xfId="0" applyFill="1" applyProtection="1">
      <protection hidden="1"/>
    </xf>
    <xf numFmtId="44" fontId="10" fillId="4" borderId="1" xfId="1" applyFont="1" applyFill="1" applyBorder="1" applyAlignment="1" applyProtection="1">
      <alignment horizontal="left" vertical="top"/>
      <protection hidden="1"/>
    </xf>
    <xf numFmtId="44" fontId="0" fillId="3" borderId="1" xfId="1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Protection="1">
      <protection hidden="1"/>
    </xf>
    <xf numFmtId="0" fontId="2" fillId="2" borderId="13" xfId="0" applyFont="1" applyFill="1" applyBorder="1" applyAlignment="1" applyProtection="1">
      <alignment horizontal="left" vertical="top"/>
      <protection hidden="1"/>
    </xf>
    <xf numFmtId="0" fontId="0" fillId="2" borderId="14" xfId="0" applyFill="1" applyBorder="1" applyAlignment="1" applyProtection="1">
      <alignment horizontal="left" vertical="center"/>
      <protection hidden="1"/>
    </xf>
    <xf numFmtId="44" fontId="0" fillId="0" borderId="14" xfId="1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0" fontId="1" fillId="2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13" xfId="0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5" fillId="2" borderId="13" xfId="0" applyFont="1" applyFill="1" applyBorder="1" applyAlignment="1" applyProtection="1">
      <alignment horizontal="left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left" vertical="top"/>
      <protection hidden="1"/>
    </xf>
    <xf numFmtId="0" fontId="0" fillId="2" borderId="18" xfId="0" applyFill="1" applyBorder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8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0" fillId="5" borderId="11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3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0" fillId="5" borderId="11" xfId="0" applyFill="1" applyBorder="1" applyAlignment="1" applyProtection="1">
      <alignment horizontal="left" vertical="center"/>
      <protection hidden="1"/>
    </xf>
    <xf numFmtId="0" fontId="0" fillId="5" borderId="2" xfId="0" applyFill="1" applyBorder="1" applyAlignment="1" applyProtection="1">
      <alignment horizontal="left" vertical="center"/>
      <protection hidden="1"/>
    </xf>
    <xf numFmtId="0" fontId="0" fillId="5" borderId="3" xfId="0" applyFill="1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9" xfId="0" applyFont="1" applyFill="1" applyBorder="1" applyAlignment="1" applyProtection="1">
      <alignment horizontal="left" vertical="top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44" fontId="1" fillId="4" borderId="1" xfId="1" applyFont="1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9" xfId="0" applyFill="1" applyBorder="1" applyAlignment="1" applyProtection="1">
      <alignment horizontal="left" vertical="top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9" fontId="1" fillId="4" borderId="16" xfId="2" applyFont="1" applyFill="1" applyBorder="1" applyAlignment="1" applyProtection="1">
      <alignment horizontal="center" vertical="center"/>
      <protection hidden="1"/>
    </xf>
    <xf numFmtId="9" fontId="1" fillId="4" borderId="3" xfId="2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49" fontId="2" fillId="2" borderId="19" xfId="0" applyNumberFormat="1" applyFont="1" applyFill="1" applyBorder="1" applyAlignment="1" applyProtection="1">
      <alignment horizontal="justify" vertical="top" wrapText="1"/>
      <protection hidden="1"/>
    </xf>
    <xf numFmtId="49" fontId="2" fillId="2" borderId="18" xfId="0" applyNumberFormat="1" applyFont="1" applyFill="1" applyBorder="1" applyAlignment="1" applyProtection="1">
      <alignment horizontal="justify" vertical="top" wrapText="1"/>
      <protection hidden="1"/>
    </xf>
    <xf numFmtId="49" fontId="2" fillId="2" borderId="0" xfId="0" applyNumberFormat="1" applyFont="1" applyFill="1" applyAlignment="1" applyProtection="1">
      <alignment horizontal="justify" vertical="top" wrapText="1"/>
      <protection hidden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676275</xdr:colOff>
      <xdr:row>3</xdr:row>
      <xdr:rowOff>170769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2A09C42A-D339-48AF-A77A-E41B69C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285875" cy="361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1</xdr:row>
      <xdr:rowOff>171450</xdr:rowOff>
    </xdr:from>
    <xdr:to>
      <xdr:col>7</xdr:col>
      <xdr:colOff>304459</xdr:colOff>
      <xdr:row>3</xdr:row>
      <xdr:rowOff>123825</xdr:rowOff>
    </xdr:to>
    <xdr:sp macro="" textlink="">
      <xdr:nvSpPr>
        <xdr:cNvPr id="6" name="Text Box 20">
          <a:extLst>
            <a:ext uri="{FF2B5EF4-FFF2-40B4-BE49-F238E27FC236}">
              <a16:creationId xmlns:a16="http://schemas.microsoft.com/office/drawing/2014/main" id="{6121B37A-A7E2-4520-BD78-069644C295A1}"/>
            </a:ext>
          </a:extLst>
        </xdr:cNvPr>
        <xdr:cNvSpPr txBox="1">
          <a:spLocks noChangeAspect="1" noChangeArrowheads="1"/>
        </xdr:cNvSpPr>
      </xdr:nvSpPr>
      <xdr:spPr bwMode="auto">
        <a:xfrm>
          <a:off x="1809750" y="361950"/>
          <a:ext cx="2780959" cy="333375"/>
        </a:xfrm>
        <a:prstGeom prst="rect">
          <a:avLst/>
        </a:prstGeom>
        <a:noFill/>
        <a:ln>
          <a:noFill/>
        </a:ln>
      </xdr:spPr>
      <xdr:txBody>
        <a:bodyPr rot="0" vert="horz" wrap="square" lIns="0" tIns="0" rIns="0" bIns="0" anchor="b" anchorCtr="0" upright="1">
          <a:noAutofit/>
        </a:bodyPr>
        <a:lstStyle/>
        <a:p>
          <a:r>
            <a:rPr lang="pt-PT" sz="7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Departamento de Habitação e Requalificação Urbana. DHRU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40"/>
  <sheetViews>
    <sheetView tabSelected="1" topLeftCell="A6" zoomScale="110" zoomScaleNormal="110" workbookViewId="0">
      <selection activeCell="B10" sqref="B10:J10"/>
    </sheetView>
  </sheetViews>
  <sheetFormatPr defaultColWidth="9.140625" defaultRowHeight="15" x14ac:dyDescent="0.25"/>
  <cols>
    <col min="1" max="1" width="7.28515625" style="11" customWidth="1"/>
    <col min="2" max="2" width="9.140625" style="11"/>
    <col min="3" max="4" width="10.85546875" style="11" bestFit="1" customWidth="1"/>
    <col min="5" max="6" width="9.140625" style="11"/>
    <col min="7" max="7" width="9.5703125" style="11" bestFit="1" customWidth="1"/>
    <col min="8" max="8" width="9.140625" style="11"/>
    <col min="9" max="9" width="14.42578125" style="11" bestFit="1" customWidth="1"/>
    <col min="10" max="10" width="9.140625" style="11"/>
    <col min="11" max="11" width="2" style="11" customWidth="1"/>
    <col min="12" max="16384" width="9.140625" style="11"/>
  </cols>
  <sheetData>
    <row r="5" spans="2:10" ht="15.75" thickBot="1" x14ac:dyDescent="0.3"/>
    <row r="6" spans="2:10" ht="72.75" customHeight="1" thickTop="1" x14ac:dyDescent="0.25">
      <c r="B6" s="53" t="s">
        <v>66</v>
      </c>
      <c r="C6" s="54"/>
      <c r="D6" s="54"/>
      <c r="E6" s="54"/>
      <c r="F6" s="54"/>
      <c r="G6" s="54"/>
      <c r="H6" s="54"/>
      <c r="I6" s="54"/>
      <c r="J6" s="55"/>
    </row>
    <row r="7" spans="2:10" x14ac:dyDescent="0.25">
      <c r="B7" s="37"/>
      <c r="J7" s="14"/>
    </row>
    <row r="8" spans="2:10" x14ac:dyDescent="0.25">
      <c r="B8" s="56" t="s">
        <v>38</v>
      </c>
      <c r="C8" s="57"/>
      <c r="D8" s="58"/>
      <c r="E8" s="6">
        <v>2</v>
      </c>
      <c r="J8" s="14"/>
    </row>
    <row r="9" spans="2:10" ht="11.25" customHeight="1" x14ac:dyDescent="0.25">
      <c r="B9" s="62" t="s">
        <v>65</v>
      </c>
      <c r="C9" s="63"/>
      <c r="D9" s="63"/>
      <c r="E9" s="63"/>
      <c r="F9" s="63"/>
      <c r="G9" s="63"/>
      <c r="H9" s="63"/>
      <c r="I9" s="63"/>
      <c r="J9" s="64"/>
    </row>
    <row r="10" spans="2:10" ht="21" customHeight="1" x14ac:dyDescent="0.25">
      <c r="B10" s="62" t="s">
        <v>40</v>
      </c>
      <c r="C10" s="63"/>
      <c r="D10" s="63"/>
      <c r="E10" s="63"/>
      <c r="F10" s="63"/>
      <c r="G10" s="63"/>
      <c r="H10" s="63"/>
      <c r="I10" s="63"/>
      <c r="J10" s="64"/>
    </row>
    <row r="11" spans="2:10" x14ac:dyDescent="0.25">
      <c r="B11" s="45" t="s">
        <v>35</v>
      </c>
      <c r="C11" s="47"/>
      <c r="D11" s="35" t="s">
        <v>46</v>
      </c>
      <c r="E11" s="36" t="str">
        <f>IF(E8="","",VLOOKUP(E8,'02_quadro_anexos'!I3:K11,2,))</f>
        <v>T0</v>
      </c>
      <c r="F11" s="28">
        <f>IF(E11="","",VLOOKUP(E11,'02_quadro_anexos'!M3:N11,2,))</f>
        <v>0</v>
      </c>
      <c r="J11" s="14"/>
    </row>
    <row r="12" spans="2:10" x14ac:dyDescent="0.25">
      <c r="B12" s="37"/>
      <c r="D12" s="38" t="s">
        <v>47</v>
      </c>
      <c r="E12" s="36" t="str">
        <f>IF(E8="","",VLOOKUP(E8,'02_quadro_anexos'!I3:K11,3,))</f>
        <v>T2</v>
      </c>
      <c r="F12" s="28">
        <f>IF(E12="","",VLOOKUP(E12,'02_quadro_anexos'!M3:N11,2,))</f>
        <v>2</v>
      </c>
      <c r="J12" s="14"/>
    </row>
    <row r="13" spans="2:10" x14ac:dyDescent="0.25">
      <c r="B13" s="39"/>
      <c r="C13" s="40"/>
      <c r="D13" s="41"/>
      <c r="J13" s="14"/>
    </row>
    <row r="14" spans="2:10" x14ac:dyDescent="0.25">
      <c r="B14" s="45" t="s">
        <v>16</v>
      </c>
      <c r="C14" s="46"/>
      <c r="D14" s="46"/>
      <c r="E14" s="59" t="s">
        <v>36</v>
      </c>
      <c r="F14" s="60"/>
      <c r="G14" s="60"/>
      <c r="H14" s="60"/>
      <c r="I14" s="60"/>
      <c r="J14" s="61"/>
    </row>
    <row r="15" spans="2:10" x14ac:dyDescent="0.25">
      <c r="B15" s="25"/>
      <c r="C15" s="16"/>
      <c r="D15" s="16"/>
      <c r="E15" s="26"/>
      <c r="F15" s="26"/>
      <c r="G15" s="26"/>
      <c r="H15" s="26"/>
      <c r="I15" s="26"/>
      <c r="J15" s="14"/>
    </row>
    <row r="16" spans="2:10" x14ac:dyDescent="0.25">
      <c r="B16" s="45" t="s">
        <v>35</v>
      </c>
      <c r="C16" s="46"/>
      <c r="D16" s="47"/>
      <c r="E16" s="27" t="str">
        <f>IF(E14="","",VLOOKUP(E14,'02_quadro_anexos'!D3:E4,2,))</f>
        <v>T1</v>
      </c>
      <c r="F16" s="28">
        <f>IF(E16="","",VLOOKUP(E16,'02_quadro_anexos'!M3:N11,2,))</f>
        <v>1</v>
      </c>
      <c r="G16" s="26"/>
      <c r="H16" s="26"/>
      <c r="I16" s="26"/>
      <c r="J16" s="14"/>
    </row>
    <row r="17" spans="2:10" x14ac:dyDescent="0.25">
      <c r="B17" s="29"/>
      <c r="C17" s="30"/>
      <c r="D17" s="30"/>
      <c r="E17" s="26"/>
      <c r="F17" s="28"/>
      <c r="G17" s="26"/>
      <c r="H17" s="26"/>
      <c r="I17" s="26"/>
      <c r="J17" s="14"/>
    </row>
    <row r="18" spans="2:10" hidden="1" x14ac:dyDescent="0.25">
      <c r="B18" s="51" t="s">
        <v>51</v>
      </c>
      <c r="C18" s="52"/>
      <c r="D18" s="52"/>
      <c r="E18" s="21" t="str">
        <f>IF(OR(F11="",F12="",F16=""),"",IF(AND(F16&gt;=F11,F16&lt;=F12),"Sim",IF(AND(F11="x",F12="x",F16&gt;=5),"Sim","Não")))</f>
        <v>Sim</v>
      </c>
      <c r="F18" s="28"/>
      <c r="G18" s="26"/>
      <c r="H18" s="26"/>
      <c r="I18" s="26"/>
      <c r="J18" s="14"/>
    </row>
    <row r="19" spans="2:10" ht="21" hidden="1" customHeight="1" x14ac:dyDescent="0.25">
      <c r="B19" s="31" t="s">
        <v>63</v>
      </c>
      <c r="C19" s="32"/>
      <c r="D19" s="32"/>
      <c r="E19" s="26"/>
      <c r="F19" s="26"/>
      <c r="G19" s="26"/>
      <c r="H19" s="26"/>
      <c r="I19" s="26"/>
      <c r="J19" s="14"/>
    </row>
    <row r="20" spans="2:10" hidden="1" x14ac:dyDescent="0.25">
      <c r="B20" s="48" t="s">
        <v>48</v>
      </c>
      <c r="C20" s="49"/>
      <c r="D20" s="49"/>
      <c r="E20" s="49"/>
      <c r="F20" s="49"/>
      <c r="G20" s="50"/>
      <c r="H20" s="33" t="str">
        <f>IF(OR(E8="",E16=""),"",IF(OR(F11=F16,F12=F16),"Sim","Não"))</f>
        <v>Não</v>
      </c>
      <c r="I20" s="26"/>
      <c r="J20" s="14"/>
    </row>
    <row r="21" spans="2:10" hidden="1" x14ac:dyDescent="0.25">
      <c r="B21" s="42" t="s">
        <v>42</v>
      </c>
      <c r="C21" s="43"/>
      <c r="D21" s="43"/>
      <c r="E21" s="43"/>
      <c r="F21" s="43"/>
      <c r="G21" s="43"/>
      <c r="H21" s="43"/>
      <c r="I21" s="43"/>
      <c r="J21" s="44"/>
    </row>
    <row r="22" spans="2:10" x14ac:dyDescent="0.25">
      <c r="B22" s="65" t="s">
        <v>52</v>
      </c>
      <c r="C22" s="66"/>
      <c r="D22" s="66"/>
      <c r="E22" s="67">
        <f>IF(E14="","",IF(E14='02_quadro_anexos'!D3,'02_quadro_anexos'!F3,IF(E14='02_quadro_anexos'!D4,'02_quadro_anexos'!F4)))</f>
        <v>599</v>
      </c>
      <c r="F22" s="67"/>
      <c r="G22" s="67"/>
      <c r="H22" s="67"/>
      <c r="I22" s="67"/>
      <c r="J22" s="14"/>
    </row>
    <row r="23" spans="2:10" ht="21" customHeight="1" x14ac:dyDescent="0.25">
      <c r="B23" s="8" t="s">
        <v>57</v>
      </c>
      <c r="C23" s="34"/>
      <c r="D23" s="34"/>
      <c r="E23" s="26"/>
      <c r="F23" s="26"/>
      <c r="G23" s="26"/>
      <c r="H23" s="26"/>
      <c r="I23" s="26"/>
      <c r="J23" s="14"/>
    </row>
    <row r="24" spans="2:10" x14ac:dyDescent="0.25">
      <c r="B24" s="56" t="s">
        <v>39</v>
      </c>
      <c r="C24" s="57"/>
      <c r="D24" s="57"/>
      <c r="E24" s="57"/>
      <c r="F24" s="57"/>
      <c r="G24" s="57"/>
      <c r="H24" s="58"/>
      <c r="I24" s="7">
        <v>25000</v>
      </c>
      <c r="J24" s="14"/>
    </row>
    <row r="25" spans="2:10" ht="11.25" customHeight="1" x14ac:dyDescent="0.25">
      <c r="B25" s="62" t="s">
        <v>61</v>
      </c>
      <c r="C25" s="63"/>
      <c r="D25" s="63"/>
      <c r="E25" s="63"/>
      <c r="F25" s="63"/>
      <c r="G25" s="63"/>
      <c r="H25" s="63"/>
      <c r="I25" s="63"/>
      <c r="J25" s="64"/>
    </row>
    <row r="26" spans="2:10" ht="11.25" customHeight="1" x14ac:dyDescent="0.25">
      <c r="B26" s="8" t="s">
        <v>55</v>
      </c>
      <c r="C26" s="9"/>
      <c r="D26" s="9"/>
      <c r="E26" s="80" t="s">
        <v>64</v>
      </c>
      <c r="F26" s="80"/>
      <c r="G26" s="80"/>
      <c r="H26" s="80"/>
      <c r="I26" s="12">
        <f>IF(I24="","",I24/12)</f>
        <v>2083.3333333333335</v>
      </c>
      <c r="J26" s="10"/>
    </row>
    <row r="27" spans="2:10" ht="11.25" customHeight="1" x14ac:dyDescent="0.25">
      <c r="B27" s="71"/>
      <c r="C27" s="72"/>
      <c r="D27" s="72"/>
      <c r="E27" s="72"/>
      <c r="F27" s="72"/>
      <c r="G27" s="72"/>
      <c r="H27" s="72"/>
      <c r="I27" s="72"/>
      <c r="J27" s="73"/>
    </row>
    <row r="28" spans="2:10" hidden="1" x14ac:dyDescent="0.25">
      <c r="B28" s="68" t="s">
        <v>56</v>
      </c>
      <c r="C28" s="69"/>
      <c r="D28" s="69"/>
      <c r="E28" s="69"/>
      <c r="F28" s="69"/>
      <c r="G28" s="69"/>
      <c r="H28" s="70"/>
      <c r="I28" s="13">
        <f>IF(OR(E8="",I24=""),"",VLOOKUP(E8,'02_quadro_anexos'!G3:H12,2,))</f>
        <v>48632</v>
      </c>
      <c r="J28" s="14"/>
    </row>
    <row r="29" spans="2:10" ht="21" hidden="1" customHeight="1" x14ac:dyDescent="0.25">
      <c r="B29" s="15" t="s">
        <v>59</v>
      </c>
      <c r="C29" s="16"/>
      <c r="D29" s="16"/>
      <c r="E29" s="16"/>
      <c r="F29" s="16"/>
      <c r="G29" s="16"/>
      <c r="H29" s="16"/>
      <c r="I29" s="17"/>
      <c r="J29" s="14"/>
    </row>
    <row r="30" spans="2:10" hidden="1" x14ac:dyDescent="0.25">
      <c r="B30" s="51" t="s">
        <v>58</v>
      </c>
      <c r="C30" s="52"/>
      <c r="D30" s="52"/>
      <c r="E30" s="52"/>
      <c r="F30" s="52"/>
      <c r="G30" s="52"/>
      <c r="H30" s="52"/>
      <c r="I30" s="13" t="str">
        <f>IF(OR(I24="",I28=""),"",IF(I24&gt;I28,"Não","Sim"))</f>
        <v>Sim</v>
      </c>
      <c r="J30" s="14"/>
    </row>
    <row r="31" spans="2:10" hidden="1" x14ac:dyDescent="0.25">
      <c r="B31" s="18"/>
      <c r="C31" s="19"/>
      <c r="D31" s="19"/>
      <c r="E31" s="19"/>
      <c r="F31" s="19"/>
      <c r="G31" s="19"/>
      <c r="H31" s="19"/>
      <c r="I31" s="20"/>
      <c r="J31" s="14"/>
    </row>
    <row r="32" spans="2:10" x14ac:dyDescent="0.25">
      <c r="B32" s="45" t="s">
        <v>21</v>
      </c>
      <c r="C32" s="46"/>
      <c r="D32" s="46"/>
      <c r="E32" s="46"/>
      <c r="F32" s="46"/>
      <c r="G32" s="46"/>
      <c r="H32" s="83">
        <f>IF(OR(E22="",I24=""),"",(E22/(I24/12)))</f>
        <v>0.28752</v>
      </c>
      <c r="I32" s="84"/>
      <c r="J32" s="14"/>
    </row>
    <row r="33" spans="2:10" ht="24.75" customHeight="1" x14ac:dyDescent="0.25">
      <c r="B33" s="86" t="s">
        <v>62</v>
      </c>
      <c r="C33" s="87"/>
      <c r="D33" s="87"/>
      <c r="E33" s="87"/>
      <c r="F33" s="87"/>
      <c r="G33" s="88"/>
      <c r="H33" s="88"/>
      <c r="I33" s="88"/>
      <c r="J33" s="14"/>
    </row>
    <row r="34" spans="2:10" hidden="1" x14ac:dyDescent="0.25">
      <c r="B34" s="51" t="s">
        <v>54</v>
      </c>
      <c r="C34" s="52"/>
      <c r="D34" s="52"/>
      <c r="E34" s="85"/>
      <c r="F34" s="21" t="str">
        <f>IF(H32="","",IF(H32&lt;=0.354999999999999,"Sim","Não"))</f>
        <v>Sim</v>
      </c>
      <c r="G34" s="22"/>
      <c r="H34" s="23"/>
      <c r="I34" s="23"/>
      <c r="J34" s="14"/>
    </row>
    <row r="35" spans="2:10" ht="21" hidden="1" customHeight="1" x14ac:dyDescent="0.25">
      <c r="B35" s="15" t="s">
        <v>60</v>
      </c>
      <c r="C35" s="24"/>
      <c r="D35" s="24"/>
      <c r="E35" s="24"/>
      <c r="F35" s="24"/>
      <c r="G35" s="24"/>
      <c r="H35" s="24"/>
      <c r="I35" s="24"/>
      <c r="J35" s="14"/>
    </row>
    <row r="36" spans="2:10" x14ac:dyDescent="0.25">
      <c r="B36" s="81" t="s">
        <v>41</v>
      </c>
      <c r="C36" s="82"/>
      <c r="D36" s="82"/>
      <c r="E36" s="82"/>
      <c r="F36" s="82"/>
      <c r="G36" s="82"/>
      <c r="H36" s="83" t="str">
        <f>IF(F34="","",IF(OR(E18="Não",I30="Não",F34="Não"),"Não","Sim"))</f>
        <v>Sim</v>
      </c>
      <c r="I36" s="84"/>
      <c r="J36" s="14"/>
    </row>
    <row r="37" spans="2:10" ht="31.5" customHeight="1" x14ac:dyDescent="0.25">
      <c r="B37" s="74" t="str">
        <f>IF(OR(E18="",E18="Sim"),"","Não cumpre com limites de tipologia da habitação, conforme estabelecido no artigo 7.º do Regulamento do Programa Municipal de Arrendamento Acessível da Amadora.")</f>
        <v/>
      </c>
      <c r="C37" s="75"/>
      <c r="D37" s="75"/>
      <c r="E37" s="75"/>
      <c r="F37" s="75"/>
      <c r="G37" s="75"/>
      <c r="H37" s="75"/>
      <c r="I37" s="75"/>
      <c r="J37" s="76"/>
    </row>
    <row r="38" spans="2:10" ht="31.5" customHeight="1" x14ac:dyDescent="0.25">
      <c r="B38" s="74" t="str">
        <f>IF(OR(I30="",I30="Sim"),"","Não cumpre com os limites de rendimento anual do agregado habitacional, de acordo com o n.º 3, do artigo 4.º, do Regulamento do Programa Municipal de Arrendamento Acessível da Amadora.")</f>
        <v/>
      </c>
      <c r="C38" s="75"/>
      <c r="D38" s="75"/>
      <c r="E38" s="75"/>
      <c r="F38" s="75"/>
      <c r="G38" s="75"/>
      <c r="H38" s="75"/>
      <c r="I38" s="75"/>
      <c r="J38" s="76"/>
    </row>
    <row r="39" spans="2:10" ht="31.5" customHeight="1" thickBot="1" x14ac:dyDescent="0.3">
      <c r="B39" s="77" t="str">
        <f>IF(OR(F34="",F34="Sim"),"","Não cumpre com a taxa de esforço, nos termos do n.º 4, do artigo 4.º, do Regulamento do Programa Municipal de Arrendamento Acessível da Amadora.")</f>
        <v/>
      </c>
      <c r="C39" s="78"/>
      <c r="D39" s="78"/>
      <c r="E39" s="78"/>
      <c r="F39" s="78"/>
      <c r="G39" s="78"/>
      <c r="H39" s="78"/>
      <c r="I39" s="78"/>
      <c r="J39" s="79"/>
    </row>
    <row r="40" spans="2:10" ht="15.75" thickTop="1" x14ac:dyDescent="0.25"/>
  </sheetData>
  <sheetProtection algorithmName="SHA-512" hashValue="N+/y5NkUgHHYKdovk41sjiXqxmwlMii9Q6gKokOHUu+LDk3LSjSaaejPFvWaJdLkv5LT/ULR7FPzsITJQ0n4Hg==" saltValue="TOrQ5KJ5+3FA53duXUemyg==" spinCount="100000" sheet="1" objects="1" scenarios="1"/>
  <mergeCells count="28">
    <mergeCell ref="B37:J37"/>
    <mergeCell ref="B38:J38"/>
    <mergeCell ref="B39:J39"/>
    <mergeCell ref="E26:H26"/>
    <mergeCell ref="B36:G36"/>
    <mergeCell ref="H36:I36"/>
    <mergeCell ref="B32:G32"/>
    <mergeCell ref="H32:I32"/>
    <mergeCell ref="B34:E34"/>
    <mergeCell ref="B33:I33"/>
    <mergeCell ref="B22:D22"/>
    <mergeCell ref="E22:I22"/>
    <mergeCell ref="B28:H28"/>
    <mergeCell ref="B24:H24"/>
    <mergeCell ref="B30:H30"/>
    <mergeCell ref="B25:J25"/>
    <mergeCell ref="B27:J27"/>
    <mergeCell ref="B21:J21"/>
    <mergeCell ref="B16:D16"/>
    <mergeCell ref="B20:G20"/>
    <mergeCell ref="B18:D18"/>
    <mergeCell ref="B6:J6"/>
    <mergeCell ref="B14:D14"/>
    <mergeCell ref="B8:D8"/>
    <mergeCell ref="E14:J14"/>
    <mergeCell ref="B9:J9"/>
    <mergeCell ref="B10:J10"/>
    <mergeCell ref="B11:C11"/>
  </mergeCells>
  <printOptions horizontalCentered="1"/>
  <pageMargins left="0" right="0" top="0" bottom="0" header="0" footer="0"/>
  <pageSetup paperSize="9" orientation="portrait" r:id="rId1"/>
  <ignoredErrors>
    <ignoredError sqref="I28 F11:F1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188BADA-A05C-4F5B-B274-81BAB7074609}">
          <x14:formula1>
            <xm:f>'02_quadro_anexos'!$D$3:$D$4</xm:f>
          </x14:formula1>
          <xm:sqref>E14</xm:sqref>
        </x14:dataValidation>
        <x14:dataValidation type="list" allowBlank="1" showInputMessage="1" showErrorMessage="1" xr:uid="{7A9B1D6D-264F-4926-A3AE-2C24890566EB}">
          <x14:formula1>
            <xm:f>'02_quadro_anexos'!$I$3:$I$9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7F3F-A018-4358-ACC5-3DBE5BC97AAF}">
  <dimension ref="B2:AE16"/>
  <sheetViews>
    <sheetView workbookViewId="0">
      <selection activeCell="D7" sqref="D7"/>
    </sheetView>
  </sheetViews>
  <sheetFormatPr defaultRowHeight="15" x14ac:dyDescent="0.25"/>
  <cols>
    <col min="2" max="2" width="34" customWidth="1"/>
    <col min="3" max="3" width="17.5703125" customWidth="1"/>
    <col min="4" max="4" width="55.140625" customWidth="1"/>
    <col min="5" max="5" width="9.140625" customWidth="1"/>
    <col min="6" max="6" width="12.85546875" customWidth="1"/>
    <col min="7" max="8" width="20" customWidth="1"/>
    <col min="9" max="9" width="10.85546875" customWidth="1"/>
    <col min="10" max="10" width="16" customWidth="1"/>
    <col min="11" max="11" width="18.7109375" customWidth="1"/>
    <col min="12" max="12" width="13.5703125" style="1" customWidth="1"/>
    <col min="13" max="13" width="4.42578125" customWidth="1"/>
    <col min="14" max="14" width="2" customWidth="1"/>
    <col min="15" max="15" width="9.140625" customWidth="1"/>
    <col min="16" max="16" width="19.85546875" customWidth="1"/>
    <col min="17" max="18" width="9.140625" customWidth="1"/>
    <col min="19" max="19" width="24" customWidth="1"/>
    <col min="20" max="21" width="9.140625" customWidth="1"/>
    <col min="22" max="22" width="13.42578125" customWidth="1"/>
    <col min="23" max="24" width="9.140625" customWidth="1"/>
    <col min="25" max="25" width="21.140625" customWidth="1"/>
    <col min="26" max="29" width="9.140625" customWidth="1"/>
    <col min="30" max="30" width="16.5703125" customWidth="1"/>
    <col min="31" max="34" width="9.140625" customWidth="1"/>
  </cols>
  <sheetData>
    <row r="2" spans="2:31" x14ac:dyDescent="0.25">
      <c r="B2" t="s">
        <v>20</v>
      </c>
      <c r="C2" s="1" t="s">
        <v>19</v>
      </c>
      <c r="D2" s="1" t="s">
        <v>18</v>
      </c>
      <c r="E2" s="1" t="s">
        <v>30</v>
      </c>
      <c r="F2" s="1" t="s">
        <v>17</v>
      </c>
      <c r="G2" s="1" t="s">
        <v>22</v>
      </c>
      <c r="H2" s="1" t="s">
        <v>23</v>
      </c>
      <c r="I2" s="1" t="s">
        <v>29</v>
      </c>
      <c r="J2" s="1" t="s">
        <v>43</v>
      </c>
      <c r="K2" s="1" t="s">
        <v>44</v>
      </c>
      <c r="L2" s="1" t="s">
        <v>31</v>
      </c>
      <c r="Y2" t="s">
        <v>3</v>
      </c>
    </row>
    <row r="3" spans="2:31" x14ac:dyDescent="0.25">
      <c r="B3" t="s">
        <v>9</v>
      </c>
      <c r="C3" s="1" t="s">
        <v>4</v>
      </c>
      <c r="D3" s="4" t="s">
        <v>36</v>
      </c>
      <c r="E3" s="1" t="s">
        <v>34</v>
      </c>
      <c r="F3" s="3">
        <v>599</v>
      </c>
      <c r="G3" s="1">
        <v>1</v>
      </c>
      <c r="H3" s="3">
        <v>38632</v>
      </c>
      <c r="I3" s="1">
        <v>1</v>
      </c>
      <c r="J3" s="1" t="s">
        <v>45</v>
      </c>
      <c r="K3" s="1" t="s">
        <v>24</v>
      </c>
      <c r="L3" s="1" t="s">
        <v>32</v>
      </c>
      <c r="M3" s="1" t="s">
        <v>45</v>
      </c>
      <c r="N3">
        <v>0</v>
      </c>
      <c r="Q3" s="2"/>
      <c r="T3" s="2"/>
      <c r="W3" s="2"/>
      <c r="Y3" t="s">
        <v>0</v>
      </c>
      <c r="Z3">
        <v>0.04</v>
      </c>
      <c r="AB3" t="s">
        <v>4</v>
      </c>
      <c r="AD3" t="s">
        <v>6</v>
      </c>
      <c r="AE3" s="2">
        <v>0</v>
      </c>
    </row>
    <row r="4" spans="2:31" x14ac:dyDescent="0.25">
      <c r="B4" t="s">
        <v>10</v>
      </c>
      <c r="C4" s="1" t="s">
        <v>5</v>
      </c>
      <c r="D4" s="4" t="s">
        <v>37</v>
      </c>
      <c r="E4" s="1" t="s">
        <v>24</v>
      </c>
      <c r="F4" s="3">
        <f>734.2-1</f>
        <v>733.2</v>
      </c>
      <c r="G4" s="1">
        <v>2</v>
      </c>
      <c r="H4" s="3">
        <v>48632</v>
      </c>
      <c r="I4" s="1">
        <v>2</v>
      </c>
      <c r="J4" s="1" t="s">
        <v>45</v>
      </c>
      <c r="K4" s="1" t="s">
        <v>24</v>
      </c>
      <c r="L4" s="1" t="s">
        <v>33</v>
      </c>
      <c r="M4" s="1" t="s">
        <v>34</v>
      </c>
      <c r="N4">
        <v>1</v>
      </c>
      <c r="Y4" t="s">
        <v>1</v>
      </c>
      <c r="Z4">
        <v>0.02</v>
      </c>
      <c r="AB4" t="s">
        <v>5</v>
      </c>
      <c r="AD4" t="s">
        <v>7</v>
      </c>
      <c r="AE4">
        <v>0.06</v>
      </c>
    </row>
    <row r="5" spans="2:31" x14ac:dyDescent="0.25">
      <c r="B5" t="s">
        <v>11</v>
      </c>
      <c r="C5" s="1" t="s">
        <v>15</v>
      </c>
      <c r="D5" s="1"/>
      <c r="E5" s="1"/>
      <c r="G5" s="1">
        <v>3</v>
      </c>
      <c r="H5" s="3">
        <v>53632</v>
      </c>
      <c r="I5" s="1">
        <v>3</v>
      </c>
      <c r="J5" s="1" t="s">
        <v>24</v>
      </c>
      <c r="K5" s="1" t="s">
        <v>25</v>
      </c>
      <c r="M5" s="1" t="s">
        <v>24</v>
      </c>
      <c r="N5">
        <v>2</v>
      </c>
      <c r="Y5" t="s">
        <v>2</v>
      </c>
      <c r="Z5" s="2">
        <v>0</v>
      </c>
      <c r="AD5" t="s">
        <v>8</v>
      </c>
      <c r="AE5">
        <v>0.03</v>
      </c>
    </row>
    <row r="6" spans="2:31" x14ac:dyDescent="0.25">
      <c r="B6" t="s">
        <v>12</v>
      </c>
      <c r="C6" s="1"/>
      <c r="D6" s="1"/>
      <c r="E6" s="1"/>
      <c r="G6" s="1">
        <v>4</v>
      </c>
      <c r="H6" s="3">
        <v>58632</v>
      </c>
      <c r="I6" s="1">
        <v>4</v>
      </c>
      <c r="J6" s="1" t="s">
        <v>24</v>
      </c>
      <c r="K6" s="1" t="s">
        <v>26</v>
      </c>
      <c r="M6" s="1" t="s">
        <v>25</v>
      </c>
      <c r="N6">
        <v>3</v>
      </c>
    </row>
    <row r="7" spans="2:31" x14ac:dyDescent="0.25">
      <c r="B7" t="s">
        <v>13</v>
      </c>
      <c r="C7" s="1"/>
      <c r="D7" s="1"/>
      <c r="E7" s="1"/>
      <c r="G7" s="1">
        <v>5</v>
      </c>
      <c r="H7" s="3">
        <v>63632</v>
      </c>
      <c r="I7" s="1">
        <v>5</v>
      </c>
      <c r="J7" s="1" t="s">
        <v>25</v>
      </c>
      <c r="K7" s="1" t="s">
        <v>27</v>
      </c>
      <c r="M7" s="1" t="s">
        <v>26</v>
      </c>
      <c r="N7">
        <v>4</v>
      </c>
    </row>
    <row r="8" spans="2:31" x14ac:dyDescent="0.25">
      <c r="B8" t="s">
        <v>14</v>
      </c>
      <c r="C8" s="1"/>
      <c r="D8" s="1"/>
      <c r="E8" s="1"/>
      <c r="G8" s="1">
        <v>6</v>
      </c>
      <c r="H8" s="3">
        <v>68632</v>
      </c>
      <c r="I8" s="1">
        <v>6</v>
      </c>
      <c r="J8" s="1" t="s">
        <v>25</v>
      </c>
      <c r="K8" s="1" t="s">
        <v>28</v>
      </c>
      <c r="M8" s="1" t="s">
        <v>27</v>
      </c>
      <c r="N8">
        <v>5</v>
      </c>
    </row>
    <row r="9" spans="2:31" x14ac:dyDescent="0.25">
      <c r="C9" s="1"/>
      <c r="D9" s="1"/>
      <c r="E9" s="1"/>
      <c r="G9" s="1">
        <v>7</v>
      </c>
      <c r="H9" s="3">
        <v>73632</v>
      </c>
      <c r="I9" s="1" t="s">
        <v>50</v>
      </c>
      <c r="J9" s="1" t="s">
        <v>49</v>
      </c>
      <c r="K9" s="1" t="s">
        <v>49</v>
      </c>
      <c r="M9" s="1" t="s">
        <v>28</v>
      </c>
      <c r="N9">
        <v>6</v>
      </c>
    </row>
    <row r="10" spans="2:31" x14ac:dyDescent="0.25">
      <c r="G10" s="1">
        <v>8</v>
      </c>
      <c r="H10" s="3">
        <v>78632</v>
      </c>
      <c r="I10" s="1"/>
      <c r="J10" s="1"/>
      <c r="K10" s="1"/>
      <c r="M10" s="1" t="s">
        <v>49</v>
      </c>
      <c r="N10" s="1" t="s">
        <v>53</v>
      </c>
    </row>
    <row r="11" spans="2:31" x14ac:dyDescent="0.25">
      <c r="G11" s="1">
        <v>9</v>
      </c>
      <c r="H11" s="3">
        <v>83632</v>
      </c>
      <c r="I11" s="1"/>
      <c r="J11" s="1"/>
      <c r="K11" s="1"/>
      <c r="M11" s="1" t="s">
        <v>49</v>
      </c>
      <c r="N11" s="1" t="s">
        <v>53</v>
      </c>
    </row>
    <row r="12" spans="2:31" x14ac:dyDescent="0.25">
      <c r="G12" s="1">
        <v>10</v>
      </c>
      <c r="H12" s="3">
        <v>88632</v>
      </c>
    </row>
    <row r="13" spans="2:31" x14ac:dyDescent="0.25">
      <c r="H13" s="3"/>
    </row>
    <row r="14" spans="2:31" x14ac:dyDescent="0.25">
      <c r="B14" s="5" t="str">
        <f>IF(OR('01_arrendamento_acessível'!E18="",'01_arrendamento_acessível'!E18="Sim"),"","Não cumpre com limites de tipologia da habitação, conforme estabelecido no artigo 7.º do Regulamento do Programa Municipal de Arrendamento Acessível da Amadora.")</f>
        <v/>
      </c>
    </row>
    <row r="15" spans="2:31" x14ac:dyDescent="0.25">
      <c r="B15" s="5" t="str">
        <f>IF(OR('01_arrendamento_acessível'!I30="",'01_arrendamento_acessível'!I30="Sim"),"","Não cumpre com os limites de rendimento anual do agregado habitacional, de acordo com o n.º 3, do artigo 4.º, do Regulamento do Programa Municipal de Arrendamento Acessível da Amadora.")</f>
        <v/>
      </c>
    </row>
    <row r="16" spans="2:31" x14ac:dyDescent="0.25">
      <c r="B16" s="5" t="str">
        <f>IF(OR('01_arrendamento_acessível'!F34="",'01_arrendamento_acessível'!F34="Sim"),"","Não cumpre com a taxa de esforço, nos termos do n.º 4, do artigo 4.º, do Regulamento do Programa Municipal de Arrendamento Acessível da Amadora.")</f>
        <v/>
      </c>
    </row>
  </sheetData>
  <sortState xmlns:xlrd2="http://schemas.microsoft.com/office/spreadsheetml/2017/richdata2" ref="G3:H12">
    <sortCondition ref="G3:G12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01_arrendamento_acessível</vt:lpstr>
      <vt:lpstr>02_quadro_anexos</vt:lpstr>
      <vt:lpstr>'01_arrendamento_acessível'!Área_de_Impressão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Rodrigues</dc:creator>
  <cp:lastModifiedBy>Mafalda Caiada</cp:lastModifiedBy>
  <cp:lastPrinted>2024-11-08T14:08:46Z</cp:lastPrinted>
  <dcterms:created xsi:type="dcterms:W3CDTF">2015-06-05T18:19:34Z</dcterms:created>
  <dcterms:modified xsi:type="dcterms:W3CDTF">2025-04-23T08:37:15Z</dcterms:modified>
</cp:coreProperties>
</file>